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765" yWindow="15" windowWidth="18585" windowHeight="5415" tabRatio="606"/>
  </bookViews>
  <sheets>
    <sheet name="форма МО" sheetId="32" r:id="rId1"/>
    <sheet name="Лист1" sheetId="35" r:id="rId2"/>
  </sheets>
  <calcPr calcId="124519"/>
</workbook>
</file>

<file path=xl/calcChain.xml><?xml version="1.0" encoding="utf-8"?>
<calcChain xmlns="http://schemas.openxmlformats.org/spreadsheetml/2006/main">
  <c r="H16" i="32"/>
  <c r="J16" s="1"/>
  <c r="L16" s="1"/>
  <c r="G16"/>
  <c r="I16" s="1"/>
  <c r="K16" s="1"/>
  <c r="M16" s="1"/>
  <c r="E43"/>
  <c r="F43"/>
  <c r="G43" s="1"/>
  <c r="I43" l="1"/>
  <c r="K43" s="1"/>
  <c r="M43" s="1"/>
  <c r="H43"/>
  <c r="J43" s="1"/>
  <c r="L43" s="1"/>
  <c r="L45"/>
  <c r="K45"/>
  <c r="J45"/>
  <c r="I45"/>
  <c r="H45"/>
  <c r="G45"/>
  <c r="F45"/>
  <c r="E45"/>
  <c r="F32"/>
  <c r="E32"/>
  <c r="E36"/>
  <c r="F35"/>
  <c r="E35"/>
  <c r="M35"/>
  <c r="L35"/>
  <c r="K35"/>
  <c r="J35"/>
  <c r="I35"/>
  <c r="H35"/>
  <c r="G35"/>
  <c r="G31" l="1"/>
  <c r="I26"/>
  <c r="H26"/>
  <c r="G27"/>
  <c r="E27"/>
  <c r="F27"/>
  <c r="I21"/>
  <c r="K21" s="1"/>
  <c r="M21" s="1"/>
  <c r="H21"/>
  <c r="J21" s="1"/>
  <c r="L21" s="1"/>
  <c r="G22"/>
  <c r="F22"/>
  <c r="E22"/>
  <c r="I13"/>
  <c r="H13"/>
  <c r="J13" s="1"/>
  <c r="L13" s="1"/>
  <c r="G14"/>
  <c r="F14"/>
  <c r="G30" l="1"/>
  <c r="H31"/>
  <c r="J31" s="1"/>
  <c r="L31" s="1"/>
  <c r="I31"/>
  <c r="K31" s="1"/>
  <c r="M31" s="1"/>
  <c r="G32"/>
  <c r="K26"/>
  <c r="M26" s="1"/>
  <c r="J26"/>
  <c r="L26" s="1"/>
  <c r="F23"/>
  <c r="G23" s="1"/>
  <c r="E24"/>
  <c r="D24"/>
  <c r="M45"/>
  <c r="D30"/>
  <c r="F30"/>
  <c r="H36"/>
  <c r="J36" s="1"/>
  <c r="L36" s="1"/>
  <c r="F11"/>
  <c r="D11"/>
  <c r="K13"/>
  <c r="M13" s="1"/>
  <c r="E17"/>
  <c r="H23" l="1"/>
  <c r="J23" s="1"/>
  <c r="L23" s="1"/>
  <c r="I23"/>
  <c r="K23" s="1"/>
  <c r="M23" s="1"/>
  <c r="I36"/>
  <c r="K36" s="1"/>
  <c r="M36" s="1"/>
  <c r="D13"/>
  <c r="E14" s="1"/>
  <c r="F17" l="1"/>
  <c r="H30"/>
  <c r="I30"/>
  <c r="K30" l="1"/>
  <c r="M30"/>
  <c r="J30"/>
  <c r="L30"/>
</calcChain>
</file>

<file path=xl/sharedStrings.xml><?xml version="1.0" encoding="utf-8"?>
<sst xmlns="http://schemas.openxmlformats.org/spreadsheetml/2006/main" count="122" uniqueCount="100">
  <si>
    <t>Показатели</t>
  </si>
  <si>
    <t>Ед.изм.</t>
  </si>
  <si>
    <t>руб.</t>
  </si>
  <si>
    <t>тыс.чел.</t>
  </si>
  <si>
    <t>Среднесписочная численность работников предприятий (по крупным и средним организациям)</t>
  </si>
  <si>
    <t>единиц</t>
  </si>
  <si>
    <t>Количество средних предприятий,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</si>
  <si>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</si>
  <si>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чел.</t>
  </si>
  <si>
    <t>Среднесписочная численность работников (без внешних совместителей) по средним предприятиям, всего</t>
  </si>
  <si>
    <t>Объем платных услуг населению</t>
  </si>
  <si>
    <t>Количество малых предприятий, в том числе микропредприятий,  всего</t>
  </si>
  <si>
    <t>2018 год факт</t>
  </si>
  <si>
    <t>2019 год факт</t>
  </si>
  <si>
    <t>базовый вариант</t>
  </si>
  <si>
    <t xml:space="preserve">2023 год, прогноз </t>
  </si>
  <si>
    <t>№ п/п</t>
  </si>
  <si>
    <t>Численность постоянного населения (в среднегодовом исчислении)</t>
  </si>
  <si>
    <t>Численность населения (на 1 января года)</t>
  </si>
  <si>
    <t>тыс. чел.</t>
  </si>
  <si>
    <t>Население</t>
  </si>
  <si>
    <t>Промышленное производство</t>
  </si>
  <si>
    <t>1.1</t>
  </si>
  <si>
    <t>1.2</t>
  </si>
  <si>
    <t>2.1</t>
  </si>
  <si>
    <t>млн.руб.</t>
  </si>
  <si>
    <t>2.2</t>
  </si>
  <si>
    <t>Индекс промышленного производства</t>
  </si>
  <si>
    <t>Сельское хозяйство</t>
  </si>
  <si>
    <t>3.1</t>
  </si>
  <si>
    <t>3.2</t>
  </si>
  <si>
    <t>Индекс производства продукции сельского хозяйства</t>
  </si>
  <si>
    <t>Торговля и услуги населению</t>
  </si>
  <si>
    <t>4.1</t>
  </si>
  <si>
    <t>Индекс потребительских цен на товары и услуги, на конец года</t>
  </si>
  <si>
    <t>4.2</t>
  </si>
  <si>
    <t>Индекс потребительских цен на товары и услуги, в среднем за год</t>
  </si>
  <si>
    <t>4.3</t>
  </si>
  <si>
    <t>4.4</t>
  </si>
  <si>
    <t>4.5</t>
  </si>
  <si>
    <t>% к предыдущему году
в сопоставимых ценах</t>
  </si>
  <si>
    <t>4.6</t>
  </si>
  <si>
    <t>% к декабрю
предыдущего года</t>
  </si>
  <si>
    <t>% г/г</t>
  </si>
  <si>
    <t>Инвестиции</t>
  </si>
  <si>
    <t>Инвестиции в основной капитал по организациям, не относящимся к субъектам малого предпринимательства</t>
  </si>
  <si>
    <t>Темп роста в сопоставимых ценах</t>
  </si>
  <si>
    <t>5.1</t>
  </si>
  <si>
    <t>5.2</t>
  </si>
  <si>
    <t>1.3</t>
  </si>
  <si>
    <t>Численность детей до 18 лет на начало года (до 17 лет включительно)</t>
  </si>
  <si>
    <t>Труд и занятость</t>
  </si>
  <si>
    <t>6.1</t>
  </si>
  <si>
    <t>Фонд заработной платы по организациям, не относящимся к субъектам малого предпринимательства</t>
  </si>
  <si>
    <t>6.2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</si>
  <si>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</si>
  <si>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6.3</t>
  </si>
  <si>
    <t>Малое и среднее предпринимательство, включая микропредприятия</t>
  </si>
  <si>
    <t>2</t>
  </si>
  <si>
    <t>3</t>
  </si>
  <si>
    <t>4</t>
  </si>
  <si>
    <t>5</t>
  </si>
  <si>
    <t>6</t>
  </si>
  <si>
    <t>7</t>
  </si>
  <si>
    <t>Прибыль прибыльных организаций (по полному кругу организаций)</t>
  </si>
  <si>
    <t>8</t>
  </si>
  <si>
    <t>8.1</t>
  </si>
  <si>
    <t>8.2</t>
  </si>
  <si>
    <t>8.3</t>
  </si>
  <si>
    <t>8.4</t>
  </si>
  <si>
    <t>Объем розничного товарооборота (по крупным и средним предприятиям)</t>
  </si>
  <si>
    <t>2020 год  факт</t>
  </si>
  <si>
    <t>2021 год оценка</t>
  </si>
  <si>
    <t>2022 год, прогноз</t>
  </si>
  <si>
    <t xml:space="preserve">2024 год, прогноз </t>
  </si>
  <si>
    <t>Можгинский район на 2022-2024 годы</t>
  </si>
  <si>
    <t>% к предыдущему году
в текущих ценах</t>
  </si>
  <si>
    <t>Численность зарегистрированных безработных на конец года</t>
  </si>
  <si>
    <t>Уровень зарегистрированной безработицы от трудоспособного населения в трудоспособном возрасте</t>
  </si>
  <si>
    <t>%</t>
  </si>
  <si>
    <t>темп роста к предыдущему году</t>
  </si>
  <si>
    <t>6.4</t>
  </si>
  <si>
    <t>6.5</t>
  </si>
  <si>
    <t>Местные налоги</t>
  </si>
  <si>
    <t>9</t>
  </si>
  <si>
    <t>9.1</t>
  </si>
  <si>
    <t>9.2</t>
  </si>
  <si>
    <t>Объем предоставляемых льгот по местным налогам</t>
  </si>
  <si>
    <t>9.3</t>
  </si>
  <si>
    <t>Удельный вес льгот в сумме местных налогов</t>
  </si>
  <si>
    <t>тыс.руб.</t>
  </si>
  <si>
    <t>Валовая продукция сельского хозяйства</t>
  </si>
  <si>
    <t>% к предыдущему году</t>
  </si>
  <si>
    <t>Объем отгруженных товаров собственного производства, выполненных работ и услуг собственными силами (по чистым видам экономической деятельности) по крупным и средним организациям</t>
  </si>
  <si>
    <t>Объем поступлений от земельного и налога на имущество физических лиц</t>
  </si>
  <si>
    <t>5.3</t>
  </si>
  <si>
    <t>Ввод в действие жилых домов</t>
  </si>
  <si>
    <t>кв.м</t>
  </si>
  <si>
    <t>консервативный вариант</t>
  </si>
  <si>
    <t xml:space="preserve">Прогноз социально-экономического развития муниципального образования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</si>
</sst>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1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2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0" fillId="4" borderId="0" xfId="0" applyFill="1"/>
    <xf numFmtId="0" fontId="5" fillId="0" borderId="0" xfId="0" applyFont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4" fontId="8" fillId="4" borderId="1" xfId="2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49" fontId="7" fillId="3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justify" vertical="top" wrapText="1"/>
    </xf>
    <xf numFmtId="165" fontId="9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/>
    </xf>
    <xf numFmtId="1" fontId="10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/>
    </xf>
    <xf numFmtId="0" fontId="14" fillId="0" borderId="0" xfId="0" applyFont="1"/>
    <xf numFmtId="164" fontId="7" fillId="3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5"/>
  <sheetViews>
    <sheetView tabSelected="1" workbookViewId="0">
      <selection activeCell="E43" sqref="E43"/>
    </sheetView>
  </sheetViews>
  <sheetFormatPr defaultRowHeight="14.25"/>
  <cols>
    <col min="1" max="1" width="5.75" style="2" customWidth="1"/>
    <col min="2" max="2" width="41.25" style="1" customWidth="1"/>
    <col min="3" max="3" width="18.25" style="3" customWidth="1"/>
    <col min="4" max="4" width="9" hidden="1" customWidth="1"/>
    <col min="5" max="5" width="8.25" customWidth="1"/>
    <col min="6" max="7" width="8.125" customWidth="1"/>
    <col min="8" max="8" width="8.375" customWidth="1"/>
    <col min="9" max="10" width="8.25" customWidth="1"/>
    <col min="11" max="11" width="7.625" customWidth="1"/>
    <col min="12" max="12" width="8.875" customWidth="1"/>
    <col min="13" max="13" width="7.625" customWidth="1"/>
  </cols>
  <sheetData>
    <row r="2" spans="1:13" ht="18.75">
      <c r="A2" s="45" t="s">
        <v>99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18" customHeight="1">
      <c r="A3" s="7"/>
      <c r="B3" s="45" t="s">
        <v>75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7"/>
    </row>
    <row r="4" spans="1:13" ht="16.5" customHeight="1">
      <c r="A4" s="5"/>
      <c r="B4" s="5"/>
      <c r="C4" s="5"/>
      <c r="D4" s="5"/>
      <c r="E4" s="5"/>
      <c r="F4" s="5"/>
      <c r="G4" s="38"/>
      <c r="H4" s="5"/>
      <c r="I4" s="5"/>
      <c r="J4" s="5"/>
      <c r="K4" s="5"/>
      <c r="L4" s="5"/>
      <c r="M4" s="5"/>
    </row>
    <row r="5" spans="1:13" ht="12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15" customHeight="1">
      <c r="A6" s="46" t="s">
        <v>16</v>
      </c>
      <c r="B6" s="47" t="s">
        <v>0</v>
      </c>
      <c r="C6" s="48" t="s">
        <v>1</v>
      </c>
      <c r="D6" s="49" t="s">
        <v>12</v>
      </c>
      <c r="E6" s="49" t="s">
        <v>13</v>
      </c>
      <c r="F6" s="49" t="s">
        <v>71</v>
      </c>
      <c r="G6" s="52" t="s">
        <v>72</v>
      </c>
      <c r="H6" s="50" t="s">
        <v>73</v>
      </c>
      <c r="I6" s="50"/>
      <c r="J6" s="51" t="s">
        <v>15</v>
      </c>
      <c r="K6" s="51"/>
      <c r="L6" s="50" t="s">
        <v>74</v>
      </c>
      <c r="M6" s="50"/>
    </row>
    <row r="7" spans="1:13" ht="38.25">
      <c r="A7" s="46"/>
      <c r="B7" s="47"/>
      <c r="C7" s="48"/>
      <c r="D7" s="49"/>
      <c r="E7" s="49"/>
      <c r="F7" s="49"/>
      <c r="G7" s="53"/>
      <c r="H7" s="25" t="s">
        <v>98</v>
      </c>
      <c r="I7" s="25" t="s">
        <v>14</v>
      </c>
      <c r="J7" s="25" t="s">
        <v>98</v>
      </c>
      <c r="K7" s="25" t="s">
        <v>14</v>
      </c>
      <c r="L7" s="25" t="s">
        <v>98</v>
      </c>
      <c r="M7" s="25" t="s">
        <v>14</v>
      </c>
    </row>
    <row r="8" spans="1:13">
      <c r="A8" s="27">
        <v>1</v>
      </c>
      <c r="B8" s="29" t="s">
        <v>20</v>
      </c>
      <c r="C8" s="28"/>
      <c r="D8" s="16"/>
      <c r="E8" s="16"/>
      <c r="F8" s="16"/>
      <c r="G8" s="39"/>
      <c r="H8" s="25"/>
      <c r="I8" s="26"/>
      <c r="J8" s="25"/>
      <c r="K8" s="26"/>
      <c r="L8" s="25"/>
      <c r="M8" s="26"/>
    </row>
    <row r="9" spans="1:13" ht="25.5">
      <c r="A9" s="30" t="s">
        <v>22</v>
      </c>
      <c r="B9" s="17" t="s">
        <v>17</v>
      </c>
      <c r="C9" s="19" t="s">
        <v>3</v>
      </c>
      <c r="D9" s="13">
        <v>26</v>
      </c>
      <c r="E9" s="13">
        <v>25.68</v>
      </c>
      <c r="F9" s="13">
        <v>25.318000000000001</v>
      </c>
      <c r="G9" s="13">
        <v>25.097999999999999</v>
      </c>
      <c r="H9" s="13">
        <v>25.1</v>
      </c>
      <c r="I9" s="13">
        <v>25.1</v>
      </c>
      <c r="J9" s="13">
        <v>25</v>
      </c>
      <c r="K9" s="13">
        <v>25.1</v>
      </c>
      <c r="L9" s="13">
        <v>25.1</v>
      </c>
      <c r="M9" s="13">
        <v>25</v>
      </c>
    </row>
    <row r="10" spans="1:13">
      <c r="A10" s="30" t="s">
        <v>23</v>
      </c>
      <c r="B10" s="17" t="s">
        <v>18</v>
      </c>
      <c r="C10" s="19" t="s">
        <v>19</v>
      </c>
      <c r="D10" s="13">
        <v>26.135999999999999</v>
      </c>
      <c r="E10" s="13">
        <v>25.87</v>
      </c>
      <c r="F10" s="13">
        <v>25.152000000000001</v>
      </c>
      <c r="G10" s="13">
        <v>25</v>
      </c>
      <c r="H10" s="13">
        <v>24.9</v>
      </c>
      <c r="I10" s="13">
        <v>25</v>
      </c>
      <c r="J10" s="13">
        <v>24.8</v>
      </c>
      <c r="K10" s="13">
        <v>25</v>
      </c>
      <c r="L10" s="13">
        <v>24.7</v>
      </c>
      <c r="M10" s="13">
        <v>25</v>
      </c>
    </row>
    <row r="11" spans="1:13" ht="25.5">
      <c r="A11" s="30" t="s">
        <v>49</v>
      </c>
      <c r="B11" s="17" t="s">
        <v>50</v>
      </c>
      <c r="C11" s="19" t="s">
        <v>19</v>
      </c>
      <c r="D11" s="13">
        <f>(5767-278+189)/1000</f>
        <v>5.6779999999999999</v>
      </c>
      <c r="E11" s="13">
        <v>5.7670000000000003</v>
      </c>
      <c r="F11" s="13">
        <f>(5767-204+278)/1000</f>
        <v>5.8410000000000002</v>
      </c>
      <c r="G11" s="13">
        <v>5.7850000000000001</v>
      </c>
      <c r="H11" s="13">
        <v>5.6849999999999996</v>
      </c>
      <c r="I11" s="13">
        <v>5.7850000000000001</v>
      </c>
      <c r="J11" s="13">
        <v>5.585</v>
      </c>
      <c r="K11" s="13">
        <v>5.7850000000000001</v>
      </c>
      <c r="L11" s="13">
        <v>5.4850000000000003</v>
      </c>
      <c r="M11" s="13">
        <v>5.7850000000000001</v>
      </c>
    </row>
    <row r="12" spans="1:13">
      <c r="A12" s="32" t="s">
        <v>58</v>
      </c>
      <c r="B12" s="29" t="s">
        <v>21</v>
      </c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53.25" customHeight="1">
      <c r="A13" s="30" t="s">
        <v>24</v>
      </c>
      <c r="B13" s="17" t="s">
        <v>93</v>
      </c>
      <c r="C13" s="16" t="s">
        <v>25</v>
      </c>
      <c r="D13" s="12">
        <f>1246.1-D16-22.2</f>
        <v>77.559000000000012</v>
      </c>
      <c r="E13" s="12">
        <v>228</v>
      </c>
      <c r="F13" s="12">
        <v>273.8</v>
      </c>
      <c r="G13" s="12">
        <v>337.8</v>
      </c>
      <c r="H13" s="12">
        <f>G13*H14/100</f>
        <v>335.77319999999997</v>
      </c>
      <c r="I13" s="12">
        <f>G13*I14/100</f>
        <v>338.47560000000004</v>
      </c>
      <c r="J13" s="12">
        <f>H13*J14/100</f>
        <v>336.10897319999998</v>
      </c>
      <c r="K13" s="12">
        <f>I13*K14/100</f>
        <v>339.49102680000004</v>
      </c>
      <c r="L13" s="12">
        <f>J13*L14/100</f>
        <v>332.747883468</v>
      </c>
      <c r="M13" s="12">
        <f>K13*M14/100</f>
        <v>340.84899090720006</v>
      </c>
    </row>
    <row r="14" spans="1:13" ht="25.5">
      <c r="A14" s="30" t="s">
        <v>26</v>
      </c>
      <c r="B14" s="18" t="s">
        <v>27</v>
      </c>
      <c r="C14" s="39" t="s">
        <v>76</v>
      </c>
      <c r="D14" s="21"/>
      <c r="E14" s="20">
        <f>E13/D13*100</f>
        <v>293.96975205972223</v>
      </c>
      <c r="F14" s="20">
        <f t="shared" ref="F14:G14" si="0">F13/E13*100</f>
        <v>120.08771929824562</v>
      </c>
      <c r="G14" s="20">
        <f t="shared" si="0"/>
        <v>123.37472607742879</v>
      </c>
      <c r="H14" s="21">
        <v>99.4</v>
      </c>
      <c r="I14" s="21">
        <v>100.2</v>
      </c>
      <c r="J14" s="21">
        <v>100.1</v>
      </c>
      <c r="K14" s="21">
        <v>100.3</v>
      </c>
      <c r="L14" s="21">
        <v>99</v>
      </c>
      <c r="M14" s="21">
        <v>100.4</v>
      </c>
    </row>
    <row r="15" spans="1:13" s="55" customFormat="1">
      <c r="A15" s="32" t="s">
        <v>59</v>
      </c>
      <c r="B15" s="54" t="s">
        <v>28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3" s="55" customFormat="1">
      <c r="A16" s="30" t="s">
        <v>29</v>
      </c>
      <c r="B16" s="17" t="s">
        <v>91</v>
      </c>
      <c r="C16" s="44" t="s">
        <v>25</v>
      </c>
      <c r="D16" s="12">
        <v>1146.3409999999999</v>
      </c>
      <c r="E16" s="12">
        <v>5303</v>
      </c>
      <c r="F16" s="12">
        <v>5793</v>
      </c>
      <c r="G16" s="12">
        <f>F16*100.4%</f>
        <v>5816.1719999999996</v>
      </c>
      <c r="H16" s="12">
        <f>G16*H17%</f>
        <v>5903.4145799999988</v>
      </c>
      <c r="I16" s="12">
        <f>G16*I17%</f>
        <v>5949.9439559999992</v>
      </c>
      <c r="J16" s="12">
        <f>H16*J17%</f>
        <v>5991.9657986999982</v>
      </c>
      <c r="K16" s="12">
        <f>I16*K17%</f>
        <v>6098.6925548999989</v>
      </c>
      <c r="L16" s="12">
        <f>J16*L17%</f>
        <v>6087.8372514791981</v>
      </c>
      <c r="M16" s="12">
        <f>K16*M17%</f>
        <v>6281.6533315469987</v>
      </c>
    </row>
    <row r="17" spans="1:13" s="55" customFormat="1">
      <c r="A17" s="30" t="s">
        <v>30</v>
      </c>
      <c r="B17" s="18" t="s">
        <v>31</v>
      </c>
      <c r="C17" s="44" t="s">
        <v>92</v>
      </c>
      <c r="D17" s="56"/>
      <c r="E17" s="56">
        <f>E16/D16*100</f>
        <v>462.60231466902087</v>
      </c>
      <c r="F17" s="56">
        <f>F16/E16*100</f>
        <v>109.24005280030171</v>
      </c>
      <c r="G17" s="56">
        <v>100.4</v>
      </c>
      <c r="H17" s="56">
        <v>101.5</v>
      </c>
      <c r="I17" s="56">
        <v>102.3</v>
      </c>
      <c r="J17" s="56">
        <v>101.5</v>
      </c>
      <c r="K17" s="56">
        <v>102.5</v>
      </c>
      <c r="L17" s="56">
        <v>101.6</v>
      </c>
      <c r="M17" s="56">
        <v>103</v>
      </c>
    </row>
    <row r="18" spans="1:13">
      <c r="A18" s="32" t="s">
        <v>60</v>
      </c>
      <c r="B18" s="29" t="s">
        <v>32</v>
      </c>
      <c r="C18" s="19"/>
      <c r="D18" s="20"/>
      <c r="E18" s="20"/>
      <c r="F18" s="8"/>
      <c r="G18" s="8"/>
      <c r="H18" s="9"/>
      <c r="I18" s="8"/>
      <c r="J18" s="9"/>
      <c r="K18" s="9"/>
      <c r="L18" s="9"/>
      <c r="M18" s="9"/>
    </row>
    <row r="19" spans="1:13" ht="25.5">
      <c r="A19" s="30" t="s">
        <v>33</v>
      </c>
      <c r="B19" s="17" t="s">
        <v>34</v>
      </c>
      <c r="C19" s="16" t="s">
        <v>42</v>
      </c>
      <c r="D19" s="20"/>
      <c r="E19" s="20">
        <v>103</v>
      </c>
      <c r="F19" s="20">
        <v>105.2</v>
      </c>
      <c r="G19" s="20">
        <v>107.4</v>
      </c>
      <c r="H19" s="20">
        <v>104.7</v>
      </c>
      <c r="I19" s="20">
        <v>104.4</v>
      </c>
      <c r="J19" s="20">
        <v>104.3</v>
      </c>
      <c r="K19" s="20">
        <v>104.1</v>
      </c>
      <c r="L19" s="20">
        <v>104.3</v>
      </c>
      <c r="M19" s="20">
        <v>104.1</v>
      </c>
    </row>
    <row r="20" spans="1:13" ht="25.5">
      <c r="A20" s="30" t="s">
        <v>35</v>
      </c>
      <c r="B20" s="17" t="s">
        <v>36</v>
      </c>
      <c r="C20" s="19" t="s">
        <v>43</v>
      </c>
      <c r="D20" s="20"/>
      <c r="E20" s="20">
        <v>104.5</v>
      </c>
      <c r="F20" s="20">
        <v>103.3</v>
      </c>
      <c r="G20" s="20">
        <v>106.4</v>
      </c>
      <c r="H20" s="20">
        <v>106.1</v>
      </c>
      <c r="I20" s="20">
        <v>106</v>
      </c>
      <c r="J20" s="20">
        <v>104.6</v>
      </c>
      <c r="K20" s="20">
        <v>104.4</v>
      </c>
      <c r="L20" s="20">
        <v>104.2</v>
      </c>
      <c r="M20" s="20">
        <v>104</v>
      </c>
    </row>
    <row r="21" spans="1:13" ht="25.5">
      <c r="A21" s="30" t="s">
        <v>37</v>
      </c>
      <c r="B21" s="17" t="s">
        <v>70</v>
      </c>
      <c r="C21" s="16" t="s">
        <v>25</v>
      </c>
      <c r="D21" s="12">
        <v>824.71699999999998</v>
      </c>
      <c r="E21" s="11">
        <v>693.21400000000006</v>
      </c>
      <c r="F21" s="12">
        <v>699.3</v>
      </c>
      <c r="G21" s="12">
        <v>832</v>
      </c>
      <c r="H21" s="12">
        <f>(G21)*H20%*H22%</f>
        <v>883.63475199999982</v>
      </c>
      <c r="I21" s="12">
        <f>G21*I20%*I22%</f>
        <v>888.97536000000002</v>
      </c>
      <c r="J21" s="12">
        <f>H21*J20%*J22%</f>
        <v>925.20623254259169</v>
      </c>
      <c r="K21" s="12">
        <f>I21*K20%*K22%</f>
        <v>935.51499804672005</v>
      </c>
      <c r="L21" s="12">
        <f>J21*L20%*L22%</f>
        <v>965.02895920368996</v>
      </c>
      <c r="M21" s="12">
        <f>K21*M20%*M22%</f>
        <v>980.71908275233761</v>
      </c>
    </row>
    <row r="22" spans="1:13" ht="25.5">
      <c r="A22" s="30" t="s">
        <v>38</v>
      </c>
      <c r="B22" s="18" t="s">
        <v>46</v>
      </c>
      <c r="C22" s="16" t="s">
        <v>40</v>
      </c>
      <c r="D22" s="20"/>
      <c r="E22" s="20">
        <f>E21/E20%/D21%</f>
        <v>80.435189213492308</v>
      </c>
      <c r="F22" s="20">
        <f t="shared" ref="F22:G22" si="1">F21/F20%/E21%</f>
        <v>97.655314199849911</v>
      </c>
      <c r="G22" s="20">
        <f t="shared" si="1"/>
        <v>111.81966069184115</v>
      </c>
      <c r="H22" s="20">
        <v>100.1</v>
      </c>
      <c r="I22" s="20">
        <v>100.8</v>
      </c>
      <c r="J22" s="20">
        <v>100.1</v>
      </c>
      <c r="K22" s="20">
        <v>100.8</v>
      </c>
      <c r="L22" s="20">
        <v>100.1</v>
      </c>
      <c r="M22" s="20">
        <v>100.8</v>
      </c>
    </row>
    <row r="23" spans="1:13" s="6" customFormat="1">
      <c r="A23" s="30" t="s">
        <v>39</v>
      </c>
      <c r="B23" s="17" t="s">
        <v>10</v>
      </c>
      <c r="C23" s="16" t="s">
        <v>25</v>
      </c>
      <c r="D23" s="22">
        <v>30</v>
      </c>
      <c r="E23" s="23">
        <v>30.5</v>
      </c>
      <c r="F23" s="23">
        <f>E23*F24/100</f>
        <v>27.541499999999999</v>
      </c>
      <c r="G23" s="23">
        <f>F23*G24%</f>
        <v>29.331697499999997</v>
      </c>
      <c r="H23" s="23">
        <f>G23*H24/100</f>
        <v>29.713009567499999</v>
      </c>
      <c r="I23" s="23">
        <f>G23*I24/100</f>
        <v>30.035658239999997</v>
      </c>
      <c r="J23" s="23">
        <f>H23*J24/100</f>
        <v>30.2775567492825</v>
      </c>
      <c r="K23" s="23">
        <f>I23*K24/100</f>
        <v>30.726478379519996</v>
      </c>
      <c r="L23" s="23">
        <f>J23*L24/100</f>
        <v>30.883107884268153</v>
      </c>
      <c r="M23" s="23">
        <f>K23*M24/100</f>
        <v>31.463913860628477</v>
      </c>
    </row>
    <row r="24" spans="1:13" s="6" customFormat="1" ht="25.5">
      <c r="A24" s="30" t="s">
        <v>41</v>
      </c>
      <c r="B24" s="18" t="s">
        <v>46</v>
      </c>
      <c r="C24" s="16" t="s">
        <v>40</v>
      </c>
      <c r="D24" s="20">
        <f>30/29.1*100</f>
        <v>103.09278350515463</v>
      </c>
      <c r="E24" s="20">
        <f>E23/D23*100</f>
        <v>101.66666666666666</v>
      </c>
      <c r="F24" s="21">
        <v>90.3</v>
      </c>
      <c r="G24" s="20">
        <v>106.5</v>
      </c>
      <c r="H24" s="21">
        <v>101.3</v>
      </c>
      <c r="I24" s="20">
        <v>102.4</v>
      </c>
      <c r="J24" s="21">
        <v>101.9</v>
      </c>
      <c r="K24" s="21">
        <v>102.3</v>
      </c>
      <c r="L24" s="21">
        <v>102</v>
      </c>
      <c r="M24" s="21">
        <v>102.4</v>
      </c>
    </row>
    <row r="25" spans="1:13" s="6" customFormat="1">
      <c r="A25" s="32" t="s">
        <v>61</v>
      </c>
      <c r="B25" s="29" t="s">
        <v>44</v>
      </c>
      <c r="C25" s="16"/>
      <c r="D25" s="20"/>
      <c r="E25" s="20"/>
      <c r="F25" s="21"/>
      <c r="G25" s="21"/>
      <c r="H25" s="21"/>
      <c r="I25" s="20"/>
      <c r="J25" s="21"/>
      <c r="K25" s="21"/>
      <c r="L25" s="21"/>
      <c r="M25" s="21"/>
    </row>
    <row r="26" spans="1:13" ht="25.5">
      <c r="A26" s="30" t="s">
        <v>47</v>
      </c>
      <c r="B26" s="17" t="s">
        <v>45</v>
      </c>
      <c r="C26" s="16" t="s">
        <v>25</v>
      </c>
      <c r="D26" s="10">
        <v>498.47</v>
      </c>
      <c r="E26" s="10">
        <v>765</v>
      </c>
      <c r="F26" s="23">
        <v>651</v>
      </c>
      <c r="G26" s="23">
        <v>471</v>
      </c>
      <c r="H26" s="23">
        <f>G26*H27/100</f>
        <v>490.31099999999998</v>
      </c>
      <c r="I26" s="23">
        <f>G26*I27/100</f>
        <v>495.96299999999997</v>
      </c>
      <c r="J26" s="23">
        <f>H26*J27/100</f>
        <v>509.92343999999997</v>
      </c>
      <c r="K26" s="23">
        <f>I26*K27/100</f>
        <v>521.257113</v>
      </c>
      <c r="L26" s="23">
        <f>J26*L27/100</f>
        <v>531.34022447999996</v>
      </c>
      <c r="M26" s="23">
        <f>K26*M27/100</f>
        <v>548.88373998899999</v>
      </c>
    </row>
    <row r="27" spans="1:13" ht="25.5">
      <c r="A27" s="30" t="s">
        <v>48</v>
      </c>
      <c r="B27" s="18" t="s">
        <v>46</v>
      </c>
      <c r="C27" s="16" t="s">
        <v>40</v>
      </c>
      <c r="D27" s="20"/>
      <c r="E27" s="20">
        <f>E26/D26%</f>
        <v>153.469617028106</v>
      </c>
      <c r="F27" s="20">
        <f>F26/E26%</f>
        <v>85.098039215686271</v>
      </c>
      <c r="G27" s="20">
        <f>G26/F26%</f>
        <v>72.350230414746548</v>
      </c>
      <c r="H27" s="20">
        <v>104.1</v>
      </c>
      <c r="I27" s="20">
        <v>105.3</v>
      </c>
      <c r="J27" s="20">
        <v>104</v>
      </c>
      <c r="K27" s="20">
        <v>105.1</v>
      </c>
      <c r="L27" s="20">
        <v>104.2</v>
      </c>
      <c r="M27" s="20">
        <v>105.3</v>
      </c>
    </row>
    <row r="28" spans="1:13">
      <c r="A28" s="30" t="s">
        <v>95</v>
      </c>
      <c r="B28" s="18" t="s">
        <v>96</v>
      </c>
      <c r="C28" s="39" t="s">
        <v>97</v>
      </c>
      <c r="D28" s="20">
        <v>7237</v>
      </c>
      <c r="E28" s="20">
        <v>7502</v>
      </c>
      <c r="F28" s="20">
        <v>8262</v>
      </c>
      <c r="G28" s="20">
        <v>7000</v>
      </c>
      <c r="H28" s="20">
        <v>7000</v>
      </c>
      <c r="I28" s="20">
        <v>7000</v>
      </c>
      <c r="J28" s="20">
        <v>7000</v>
      </c>
      <c r="K28" s="20">
        <v>7000</v>
      </c>
      <c r="L28" s="20">
        <v>7000</v>
      </c>
      <c r="M28" s="20">
        <v>7000</v>
      </c>
    </row>
    <row r="29" spans="1:13">
      <c r="A29" s="32" t="s">
        <v>62</v>
      </c>
      <c r="B29" s="29" t="s">
        <v>51</v>
      </c>
      <c r="C29" s="16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ht="25.5">
      <c r="A30" s="30" t="s">
        <v>52</v>
      </c>
      <c r="B30" s="24" t="s">
        <v>53</v>
      </c>
      <c r="C30" s="16" t="s">
        <v>25</v>
      </c>
      <c r="D30" s="20">
        <f>D31*D33*12/1000</f>
        <v>1449.7477632000002</v>
      </c>
      <c r="E30" s="20">
        <v>1694.193</v>
      </c>
      <c r="F30" s="20">
        <f t="shared" ref="F30:M30" si="2">F31*F33*12/1000</f>
        <v>1702.5518520000001</v>
      </c>
      <c r="G30" s="20">
        <f t="shared" si="2"/>
        <v>1757.2894272000001</v>
      </c>
      <c r="H30" s="20">
        <f t="shared" si="2"/>
        <v>1862.7267928320002</v>
      </c>
      <c r="I30" s="20">
        <f t="shared" si="2"/>
        <v>1871.5132399679999</v>
      </c>
      <c r="J30" s="20">
        <f t="shared" si="2"/>
        <v>1978.2158539875843</v>
      </c>
      <c r="K30" s="20">
        <f t="shared" si="2"/>
        <v>1996.9046270458559</v>
      </c>
      <c r="L30" s="20">
        <f t="shared" si="2"/>
        <v>2098.8870210808268</v>
      </c>
      <c r="M30" s="20">
        <f t="shared" si="2"/>
        <v>2128.7003324308826</v>
      </c>
    </row>
    <row r="31" spans="1:13" ht="38.25">
      <c r="A31" s="30" t="s">
        <v>54</v>
      </c>
      <c r="B31" s="17" t="s">
        <v>55</v>
      </c>
      <c r="C31" s="19" t="s">
        <v>2</v>
      </c>
      <c r="D31" s="20">
        <v>28601.4</v>
      </c>
      <c r="E31" s="20">
        <v>30859.599999999999</v>
      </c>
      <c r="F31" s="20">
        <v>32911</v>
      </c>
      <c r="G31" s="20">
        <f>F31*103%</f>
        <v>33898.33</v>
      </c>
      <c r="H31" s="20">
        <f>G31*H32%</f>
        <v>35932.229800000001</v>
      </c>
      <c r="I31" s="20">
        <f>G31*I32%</f>
        <v>36101.721449999997</v>
      </c>
      <c r="J31" s="20">
        <f>H31*J32%</f>
        <v>38160.028047600004</v>
      </c>
      <c r="K31" s="20">
        <f>I31*K32%</f>
        <v>38520.536787149998</v>
      </c>
      <c r="L31" s="20">
        <f>J31*L32%</f>
        <v>40487.789758503604</v>
      </c>
      <c r="M31" s="20">
        <f>K31*M32%</f>
        <v>41062.892215101892</v>
      </c>
    </row>
    <row r="32" spans="1:13">
      <c r="A32" s="30"/>
      <c r="B32" s="17" t="s">
        <v>80</v>
      </c>
      <c r="C32" s="19" t="s">
        <v>79</v>
      </c>
      <c r="D32" s="20"/>
      <c r="E32" s="20">
        <f>E31/D31%</f>
        <v>107.89541770682553</v>
      </c>
      <c r="F32" s="20">
        <f t="shared" ref="F32:G32" si="3">F31/E31%</f>
        <v>106.64752621550507</v>
      </c>
      <c r="G32" s="20">
        <f t="shared" si="3"/>
        <v>103</v>
      </c>
      <c r="H32" s="20">
        <v>106</v>
      </c>
      <c r="I32" s="20">
        <v>106.5</v>
      </c>
      <c r="J32" s="20">
        <v>106.2</v>
      </c>
      <c r="K32" s="20">
        <v>106.7</v>
      </c>
      <c r="L32" s="20">
        <v>106.1</v>
      </c>
      <c r="M32" s="20">
        <v>106.6</v>
      </c>
    </row>
    <row r="33" spans="1:13" ht="25.5">
      <c r="A33" s="30" t="s">
        <v>56</v>
      </c>
      <c r="B33" s="17" t="s">
        <v>4</v>
      </c>
      <c r="C33" s="19" t="s">
        <v>3</v>
      </c>
      <c r="D33" s="37">
        <v>4.2240000000000002</v>
      </c>
      <c r="E33" s="37">
        <v>4.351</v>
      </c>
      <c r="F33" s="37">
        <v>4.3109999999999999</v>
      </c>
      <c r="G33" s="37">
        <v>4.32</v>
      </c>
      <c r="H33" s="37">
        <v>4.32</v>
      </c>
      <c r="I33" s="37">
        <v>4.32</v>
      </c>
      <c r="J33" s="37">
        <v>4.32</v>
      </c>
      <c r="K33" s="37">
        <v>4.32</v>
      </c>
      <c r="L33" s="37">
        <v>4.32</v>
      </c>
      <c r="M33" s="37">
        <v>4.32</v>
      </c>
    </row>
    <row r="34" spans="1:13" ht="25.5">
      <c r="A34" s="30" t="s">
        <v>81</v>
      </c>
      <c r="B34" s="17" t="s">
        <v>77</v>
      </c>
      <c r="C34" s="19" t="s">
        <v>8</v>
      </c>
      <c r="D34" s="41">
        <v>144</v>
      </c>
      <c r="E34" s="41">
        <v>180</v>
      </c>
      <c r="F34" s="41">
        <v>409</v>
      </c>
      <c r="G34" s="41">
        <v>140</v>
      </c>
      <c r="H34" s="41">
        <v>140</v>
      </c>
      <c r="I34" s="41">
        <v>140</v>
      </c>
      <c r="J34" s="41">
        <v>140</v>
      </c>
      <c r="K34" s="41">
        <v>140</v>
      </c>
      <c r="L34" s="41">
        <v>140</v>
      </c>
      <c r="M34" s="41">
        <v>140</v>
      </c>
    </row>
    <row r="35" spans="1:13" ht="25.5">
      <c r="A35" s="30" t="s">
        <v>82</v>
      </c>
      <c r="B35" s="17" t="s">
        <v>78</v>
      </c>
      <c r="C35" s="19" t="s">
        <v>79</v>
      </c>
      <c r="D35" s="37"/>
      <c r="E35" s="40">
        <f t="shared" ref="E35:F35" si="4">E34/14000%</f>
        <v>1.2857142857142858</v>
      </c>
      <c r="F35" s="40">
        <f t="shared" si="4"/>
        <v>2.9214285714285713</v>
      </c>
      <c r="G35" s="40">
        <f>G34/14000%</f>
        <v>1</v>
      </c>
      <c r="H35" s="40">
        <f t="shared" ref="H35:M35" si="5">H34/14000%</f>
        <v>1</v>
      </c>
      <c r="I35" s="40">
        <f t="shared" si="5"/>
        <v>1</v>
      </c>
      <c r="J35" s="40">
        <f t="shared" si="5"/>
        <v>1</v>
      </c>
      <c r="K35" s="40">
        <f t="shared" si="5"/>
        <v>1</v>
      </c>
      <c r="L35" s="40">
        <f t="shared" si="5"/>
        <v>1</v>
      </c>
      <c r="M35" s="40">
        <f t="shared" si="5"/>
        <v>1</v>
      </c>
    </row>
    <row r="36" spans="1:13" ht="28.5">
      <c r="A36" s="32" t="s">
        <v>63</v>
      </c>
      <c r="B36" s="31" t="s">
        <v>64</v>
      </c>
      <c r="C36" s="16" t="s">
        <v>25</v>
      </c>
      <c r="D36" s="20">
        <v>82.448999999999998</v>
      </c>
      <c r="E36" s="20">
        <f>F36/1.72</f>
        <v>157.52906976744185</v>
      </c>
      <c r="F36" s="20">
        <v>270.95</v>
      </c>
      <c r="G36" s="20">
        <v>240</v>
      </c>
      <c r="H36" s="20">
        <f>F36*1.006</f>
        <v>272.57569999999998</v>
      </c>
      <c r="I36" s="20">
        <f>F36*104.1%</f>
        <v>282.05894999999998</v>
      </c>
      <c r="J36" s="20">
        <f>H36*1.069</f>
        <v>291.38342329999995</v>
      </c>
      <c r="K36" s="20">
        <f>I36*107.4%</f>
        <v>302.9313123</v>
      </c>
      <c r="L36" s="20">
        <f>J36*1.055</f>
        <v>307.40951158149994</v>
      </c>
      <c r="M36" s="20">
        <f>K36*107.2%</f>
        <v>324.74236678560004</v>
      </c>
    </row>
    <row r="37" spans="1:13" ht="28.5">
      <c r="A37" s="33" t="s">
        <v>65</v>
      </c>
      <c r="B37" s="34" t="s">
        <v>57</v>
      </c>
      <c r="C37" s="16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 ht="27" customHeight="1">
      <c r="A38" s="35" t="s">
        <v>66</v>
      </c>
      <c r="B38" s="36" t="s">
        <v>11</v>
      </c>
      <c r="C38" s="19" t="s">
        <v>5</v>
      </c>
      <c r="D38" s="15">
        <v>84</v>
      </c>
      <c r="E38" s="15">
        <v>78</v>
      </c>
      <c r="F38" s="15">
        <v>81</v>
      </c>
      <c r="G38" s="15">
        <v>83</v>
      </c>
      <c r="H38" s="15">
        <v>83</v>
      </c>
      <c r="I38" s="15">
        <v>83</v>
      </c>
      <c r="J38" s="15">
        <v>83</v>
      </c>
      <c r="K38" s="15">
        <v>83</v>
      </c>
      <c r="L38" s="15">
        <v>83</v>
      </c>
      <c r="M38" s="15">
        <v>83</v>
      </c>
    </row>
    <row r="39" spans="1:13" ht="16.5" customHeight="1">
      <c r="A39" s="35" t="s">
        <v>67</v>
      </c>
      <c r="B39" s="36" t="s">
        <v>6</v>
      </c>
      <c r="C39" s="19" t="s">
        <v>5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4</v>
      </c>
      <c r="L39" s="14">
        <v>4</v>
      </c>
      <c r="M39" s="14">
        <v>4</v>
      </c>
    </row>
    <row r="40" spans="1:13" ht="38.25">
      <c r="A40" s="35" t="s">
        <v>68</v>
      </c>
      <c r="B40" s="36" t="s">
        <v>7</v>
      </c>
      <c r="C40" s="19" t="s">
        <v>8</v>
      </c>
      <c r="D40" s="14">
        <v>2643</v>
      </c>
      <c r="E40" s="14">
        <v>1052</v>
      </c>
      <c r="F40" s="14">
        <v>1029</v>
      </c>
      <c r="G40" s="14">
        <v>1020</v>
      </c>
      <c r="H40" s="14">
        <v>1020</v>
      </c>
      <c r="I40" s="14">
        <v>1020</v>
      </c>
      <c r="J40" s="14">
        <v>1020</v>
      </c>
      <c r="K40" s="14">
        <v>1020</v>
      </c>
      <c r="L40" s="14">
        <v>1020</v>
      </c>
      <c r="M40" s="14">
        <v>1020</v>
      </c>
    </row>
    <row r="41" spans="1:13" ht="25.5">
      <c r="A41" s="35" t="s">
        <v>69</v>
      </c>
      <c r="B41" s="36" t="s">
        <v>9</v>
      </c>
      <c r="C41" s="19" t="s">
        <v>8</v>
      </c>
      <c r="D41" s="14">
        <v>770</v>
      </c>
      <c r="E41" s="14">
        <v>773</v>
      </c>
      <c r="F41" s="14">
        <v>616</v>
      </c>
      <c r="G41" s="14">
        <v>620</v>
      </c>
      <c r="H41" s="14">
        <v>620</v>
      </c>
      <c r="I41" s="14">
        <v>620</v>
      </c>
      <c r="J41" s="14">
        <v>620</v>
      </c>
      <c r="K41" s="14">
        <v>620</v>
      </c>
      <c r="L41" s="14">
        <v>620</v>
      </c>
      <c r="M41" s="14">
        <v>620</v>
      </c>
    </row>
    <row r="42" spans="1:13">
      <c r="A42" s="42" t="s">
        <v>84</v>
      </c>
      <c r="B42" s="34" t="s">
        <v>83</v>
      </c>
      <c r="C42" s="16"/>
      <c r="D42" s="14"/>
      <c r="E42" s="12"/>
      <c r="F42" s="14"/>
      <c r="G42" s="14"/>
      <c r="H42" s="14"/>
      <c r="I42" s="14"/>
      <c r="J42" s="14"/>
      <c r="K42" s="14"/>
      <c r="L42" s="14"/>
      <c r="M42" s="14"/>
    </row>
    <row r="43" spans="1:13" ht="25.5">
      <c r="A43" s="35" t="s">
        <v>85</v>
      </c>
      <c r="B43" s="36" t="s">
        <v>94</v>
      </c>
      <c r="C43" s="39" t="s">
        <v>90</v>
      </c>
      <c r="D43" s="23"/>
      <c r="E43" s="43">
        <f>1868.7+5508.1</f>
        <v>7376.8</v>
      </c>
      <c r="F43" s="43">
        <f>2333+5671</f>
        <v>8004</v>
      </c>
      <c r="G43" s="43">
        <f>F43*1.1</f>
        <v>8804.4000000000015</v>
      </c>
      <c r="H43" s="43">
        <f>G43*1.08</f>
        <v>9508.7520000000022</v>
      </c>
      <c r="I43" s="43">
        <f>G43*1.08</f>
        <v>9508.7520000000022</v>
      </c>
      <c r="J43" s="43">
        <f>H43*1.06</f>
        <v>10079.277120000002</v>
      </c>
      <c r="K43" s="43">
        <f>I43*1.06</f>
        <v>10079.277120000002</v>
      </c>
      <c r="L43" s="43">
        <f>J43*1.04</f>
        <v>10482.448204800003</v>
      </c>
      <c r="M43" s="43">
        <f>K43*1.04</f>
        <v>10482.448204800003</v>
      </c>
    </row>
    <row r="44" spans="1:13">
      <c r="A44" s="35" t="s">
        <v>86</v>
      </c>
      <c r="B44" s="36" t="s">
        <v>87</v>
      </c>
      <c r="C44" s="39" t="s">
        <v>90</v>
      </c>
      <c r="D44" s="23"/>
      <c r="E44" s="23">
        <v>30</v>
      </c>
      <c r="F44" s="23">
        <v>30</v>
      </c>
      <c r="G44" s="23">
        <v>30</v>
      </c>
      <c r="H44" s="23">
        <v>30</v>
      </c>
      <c r="I44" s="23">
        <v>30</v>
      </c>
      <c r="J44" s="23">
        <v>30</v>
      </c>
      <c r="K44" s="23">
        <v>30</v>
      </c>
      <c r="L44" s="23">
        <v>30</v>
      </c>
      <c r="M44" s="23">
        <v>30</v>
      </c>
    </row>
    <row r="45" spans="1:13">
      <c r="A45" s="35" t="s">
        <v>88</v>
      </c>
      <c r="B45" s="36" t="s">
        <v>89</v>
      </c>
      <c r="C45" s="39" t="s">
        <v>79</v>
      </c>
      <c r="D45" s="23"/>
      <c r="E45" s="23">
        <f>E44/E43%</f>
        <v>0.40668040342696021</v>
      </c>
      <c r="F45" s="23">
        <f t="shared" ref="F45:M45" si="6">F44/F43%</f>
        <v>0.3748125937031484</v>
      </c>
      <c r="G45" s="23">
        <f t="shared" si="6"/>
        <v>0.34073872154831669</v>
      </c>
      <c r="H45" s="23">
        <f t="shared" si="6"/>
        <v>0.31549881624844134</v>
      </c>
      <c r="I45" s="23">
        <f t="shared" si="6"/>
        <v>0.31549881624844134</v>
      </c>
      <c r="J45" s="23">
        <f t="shared" si="6"/>
        <v>0.29764039268720882</v>
      </c>
      <c r="K45" s="23">
        <f t="shared" si="6"/>
        <v>0.29764039268720882</v>
      </c>
      <c r="L45" s="23">
        <f t="shared" si="6"/>
        <v>0.28619268527616237</v>
      </c>
      <c r="M45" s="23">
        <f t="shared" si="6"/>
        <v>0.28619268527616237</v>
      </c>
    </row>
  </sheetData>
  <mergeCells count="12">
    <mergeCell ref="A2:M2"/>
    <mergeCell ref="A6:A7"/>
    <mergeCell ref="B6:B7"/>
    <mergeCell ref="C6:C7"/>
    <mergeCell ref="D6:D7"/>
    <mergeCell ref="B3:L3"/>
    <mergeCell ref="F6:F7"/>
    <mergeCell ref="E6:E7"/>
    <mergeCell ref="H6:I6"/>
    <mergeCell ref="J6:K6"/>
    <mergeCell ref="L6:M6"/>
    <mergeCell ref="G6:G7"/>
  </mergeCells>
  <pageMargins left="0.70866141732283472" right="0.70866141732283472" top="0.74803149606299213" bottom="0.74803149606299213" header="0.31496062992125984" footer="0.31496062992125984"/>
  <pageSetup paperSize="9" scale="8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МО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Романов Н.М.</cp:lastModifiedBy>
  <cp:lastPrinted>2021-10-22T04:36:35Z</cp:lastPrinted>
  <dcterms:created xsi:type="dcterms:W3CDTF">2013-10-22T05:18:42Z</dcterms:created>
  <dcterms:modified xsi:type="dcterms:W3CDTF">2021-11-09T11:40:52Z</dcterms:modified>
</cp:coreProperties>
</file>